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3980" windowHeight="10050" activeTab="0"/>
  </bookViews>
  <sheets>
    <sheet name="N210HK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Jonathan Preston</author>
  </authors>
  <commentList>
    <comment ref="D19" authorId="0">
      <text>
        <r>
          <rPr>
            <b/>
            <sz val="8"/>
            <rFont val="Tahoma"/>
            <family val="2"/>
          </rPr>
          <t xml:space="preserve">Empty wt + Fuel + Passengers and Luggage
</t>
        </r>
      </text>
    </comment>
  </commentList>
</comments>
</file>

<file path=xl/sharedStrings.xml><?xml version="1.0" encoding="utf-8"?>
<sst xmlns="http://schemas.openxmlformats.org/spreadsheetml/2006/main" count="25" uniqueCount="23">
  <si>
    <t>Weight</t>
  </si>
  <si>
    <t>Arm</t>
  </si>
  <si>
    <t>Moment</t>
  </si>
  <si>
    <t>Basic Empty Weight</t>
  </si>
  <si>
    <t>Useful Load</t>
  </si>
  <si>
    <t>Max Ramp Weight</t>
  </si>
  <si>
    <t>Luggage Area 1 (120 lb Max)</t>
  </si>
  <si>
    <t>Luggage Area 2 (80 lb Max)</t>
  </si>
  <si>
    <t>Position</t>
  </si>
  <si>
    <t>Pilot</t>
  </si>
  <si>
    <t>Zero Fuel Weight and CG</t>
  </si>
  <si>
    <t>Est. Fuel Burn (Gal)</t>
  </si>
  <si>
    <t>TOTAL TAKEOFF WEIGHT AND CG</t>
  </si>
  <si>
    <t>Max Take Off Weight</t>
  </si>
  <si>
    <t>Front Passenger</t>
  </si>
  <si>
    <t>Rear Passenger</t>
  </si>
  <si>
    <t>Taxi &amp; Run-Up Gas Usage</t>
  </si>
  <si>
    <t>After Flight Numbers</t>
  </si>
  <si>
    <t>Takeoff Weight and CG</t>
  </si>
  <si>
    <t>Landing Weight &amp; CG</t>
  </si>
  <si>
    <t>CG</t>
  </si>
  <si>
    <t>Fuel (49 Useable Gal)</t>
  </si>
  <si>
    <t>N210HK Weight and Balance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</si>
</sst>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_);_(@_)"/>
    <numFmt numFmtId="166" formatCode="0.000"/>
    <numFmt numFmtId="167" formatCode="#,##0;[Red]#,##0"/>
    <numFmt numFmtId="168" formatCode="#,##0.00;[Red]#,##0.00"/>
    <numFmt numFmtId="169" formatCode="&quot;$&quot;#,##0;\-&quot;$&quot;#,##0"/>
    <numFmt numFmtId="170" formatCode="&quot;$&quot;#,##0;[Red]\-&quot;$&quot;#,##0"/>
    <numFmt numFmtId="171" formatCode="&quot;$&quot;#,##0.00;\-&quot;$&quot;#,##0.00"/>
    <numFmt numFmtId="172" formatCode="&quot;$&quot;#,##0.00;[Red]\-&quot;$&quot;#,##0.00"/>
    <numFmt numFmtId="173" formatCode="_-&quot;$&quot;* #,##0_-;\-&quot;$&quot;* #,##0_-;_-&quot;$&quot;* &quot;-&quot;_-;_-@_-"/>
    <numFmt numFmtId="174" formatCode="_-* #,##0_-;\-* #,##0_-;_-* &quot;-&quot;_-;_-@_-"/>
    <numFmt numFmtId="175" formatCode="_-&quot;$&quot;* #,##0.00_-;\-&quot;$&quot;* #,##0.00_-;_-&quot;$&quot;* &quot;-&quot;??_-;_-@_-"/>
    <numFmt numFmtId="176" formatCode="_-* #,##0.00_-;\-* #,##0.00_-;_-* &quot;-&quot;??_-;_-@_-"/>
    <numFmt numFmtId="177" formatCode="0.000000"/>
    <numFmt numFmtId="178" formatCode="0.00000"/>
    <numFmt numFmtId="179" formatCode="0.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"/>
    <numFmt numFmtId="184" formatCode="0.0\ &quot;Gal&quot;"/>
    <numFmt numFmtId="185" formatCode="0.\ &quot;Gal&quot;"/>
    <numFmt numFmtId="186" formatCode="0\ &quot;Gal&quot;"/>
    <numFmt numFmtId="187" formatCode="#,##0.000"/>
    <numFmt numFmtId="188" formatCode="#,##0.0000"/>
    <numFmt numFmtId="189" formatCode="#,##0.00000"/>
  </numFmts>
  <fonts count="58">
    <font>
      <sz val="10"/>
      <name val="Arial"/>
      <family val="0"/>
    </font>
    <font>
      <sz val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color indexed="5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b/>
      <sz val="15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29"/>
      <name val="Arial"/>
      <family val="2"/>
    </font>
    <font>
      <sz val="10"/>
      <color indexed="22"/>
      <name val="Arial"/>
      <family val="2"/>
    </font>
    <font>
      <i/>
      <sz val="10"/>
      <color indexed="22"/>
      <name val="Arial"/>
      <family val="2"/>
    </font>
    <font>
      <b/>
      <sz val="10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97373"/>
      <name val="Arial"/>
      <family val="2"/>
    </font>
    <font>
      <sz val="10"/>
      <color theme="0" tint="-0.1499900072813034"/>
      <name val="Arial"/>
      <family val="2"/>
    </font>
    <font>
      <i/>
      <sz val="10"/>
      <color theme="0" tint="-0.1499900072813034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2" fontId="3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83" fontId="0" fillId="0" borderId="0" xfId="0" applyNumberFormat="1" applyFont="1" applyAlignment="1" applyProtection="1">
      <alignment/>
      <protection/>
    </xf>
    <xf numFmtId="183" fontId="3" fillId="0" borderId="0" xfId="0" applyNumberFormat="1" applyFont="1" applyBorder="1" applyAlignment="1">
      <alignment/>
    </xf>
    <xf numFmtId="183" fontId="0" fillId="0" borderId="0" xfId="0" applyNumberFormat="1" applyAlignment="1">
      <alignment/>
    </xf>
    <xf numFmtId="183" fontId="3" fillId="0" borderId="0" xfId="0" applyNumberFormat="1" applyFont="1" applyFill="1" applyBorder="1" applyAlignment="1" applyProtection="1">
      <alignment/>
      <protection hidden="1"/>
    </xf>
    <xf numFmtId="183" fontId="0" fillId="0" borderId="0" xfId="0" applyNumberFormat="1" applyFont="1" applyAlignment="1" applyProtection="1">
      <alignment/>
      <protection hidden="1"/>
    </xf>
    <xf numFmtId="183" fontId="3" fillId="0" borderId="1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 horizontal="right"/>
      <protection/>
    </xf>
    <xf numFmtId="4" fontId="3" fillId="0" borderId="12" xfId="0" applyNumberFormat="1" applyFont="1" applyBorder="1" applyAlignment="1" applyProtection="1">
      <alignment/>
      <protection/>
    </xf>
    <xf numFmtId="0" fontId="0" fillId="0" borderId="11" xfId="0" applyFill="1" applyBorder="1" applyAlignment="1">
      <alignment horizontal="right" vertical="center"/>
    </xf>
    <xf numFmtId="0" fontId="2" fillId="0" borderId="13" xfId="0" applyFont="1" applyBorder="1" applyAlignment="1" applyProtection="1">
      <alignment horizontal="right"/>
      <protection/>
    </xf>
    <xf numFmtId="183" fontId="2" fillId="0" borderId="13" xfId="0" applyNumberFormat="1" applyFont="1" applyBorder="1" applyAlignment="1" applyProtection="1">
      <alignment/>
      <protection/>
    </xf>
    <xf numFmtId="164" fontId="2" fillId="0" borderId="13" xfId="0" applyNumberFormat="1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3" fontId="2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right"/>
      <protection/>
    </xf>
    <xf numFmtId="164" fontId="3" fillId="0" borderId="16" xfId="0" applyNumberFormat="1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164" fontId="3" fillId="0" borderId="16" xfId="0" applyNumberFormat="1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183" fontId="3" fillId="0" borderId="19" xfId="0" applyNumberFormat="1" applyFont="1" applyBorder="1" applyAlignment="1" applyProtection="1">
      <alignment/>
      <protection/>
    </xf>
    <xf numFmtId="164" fontId="3" fillId="0" borderId="20" xfId="0" applyNumberFormat="1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right"/>
      <protection/>
    </xf>
    <xf numFmtId="183" fontId="3" fillId="0" borderId="22" xfId="0" applyNumberFormat="1" applyFont="1" applyBorder="1" applyAlignment="1" applyProtection="1">
      <alignment/>
      <protection/>
    </xf>
    <xf numFmtId="183" fontId="3" fillId="0" borderId="23" xfId="0" applyNumberFormat="1" applyFont="1" applyBorder="1" applyAlignment="1" applyProtection="1">
      <alignment/>
      <protection/>
    </xf>
    <xf numFmtId="183" fontId="13" fillId="0" borderId="17" xfId="0" applyNumberFormat="1" applyFont="1" applyBorder="1" applyAlignment="1" applyProtection="1">
      <alignment horizontal="left"/>
      <protection/>
    </xf>
    <xf numFmtId="3" fontId="3" fillId="33" borderId="24" xfId="0" applyNumberFormat="1" applyFont="1" applyFill="1" applyBorder="1" applyAlignment="1" applyProtection="1">
      <alignment/>
      <protection locked="0"/>
    </xf>
    <xf numFmtId="186" fontId="3" fillId="33" borderId="24" xfId="0" applyNumberFormat="1" applyFont="1" applyFill="1" applyBorder="1" applyAlignment="1" applyProtection="1">
      <alignment/>
      <protection locked="0"/>
    </xf>
    <xf numFmtId="0" fontId="54" fillId="0" borderId="17" xfId="0" applyFont="1" applyBorder="1" applyAlignment="1" applyProtection="1">
      <alignment/>
      <protection/>
    </xf>
    <xf numFmtId="183" fontId="55" fillId="0" borderId="0" xfId="0" applyNumberFormat="1" applyFont="1" applyAlignment="1" applyProtection="1">
      <alignment/>
      <protection/>
    </xf>
    <xf numFmtId="0" fontId="56" fillId="0" borderId="0" xfId="0" applyFont="1" applyBorder="1" applyAlignment="1" applyProtection="1">
      <alignment/>
      <protection/>
    </xf>
    <xf numFmtId="183" fontId="55" fillId="0" borderId="0" xfId="0" applyNumberFormat="1" applyFont="1" applyAlignment="1" applyProtection="1">
      <alignment/>
      <protection hidden="1"/>
    </xf>
    <xf numFmtId="0" fontId="55" fillId="0" borderId="0" xfId="0" applyFont="1" applyAlignment="1" applyProtection="1">
      <alignment/>
      <protection hidden="1"/>
    </xf>
    <xf numFmtId="0" fontId="12" fillId="0" borderId="25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/>
      <protection/>
    </xf>
    <xf numFmtId="0" fontId="11" fillId="0" borderId="25" xfId="0" applyFont="1" applyBorder="1" applyAlignment="1" applyProtection="1">
      <alignment horizontal="center"/>
      <protection/>
    </xf>
    <xf numFmtId="0" fontId="11" fillId="0" borderId="26" xfId="0" applyFont="1" applyBorder="1" applyAlignment="1" applyProtection="1">
      <alignment horizontal="center"/>
      <protection/>
    </xf>
    <xf numFmtId="0" fontId="11" fillId="0" borderId="27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 horizontal="center"/>
      <protection/>
    </xf>
    <xf numFmtId="183" fontId="5" fillId="0" borderId="13" xfId="0" applyNumberFormat="1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183" fontId="3" fillId="0" borderId="28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N210HK Center of Gravity Limits</a:t>
            </a:r>
          </a:p>
        </c:rich>
      </c:tx>
      <c:layout>
        <c:manualLayout>
          <c:xMode val="factor"/>
          <c:yMode val="factor"/>
          <c:x val="0.002"/>
          <c:y val="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1185"/>
          <c:w val="0.6795"/>
          <c:h val="0.8045"/>
        </c:manualLayout>
      </c:layout>
      <c:scatterChart>
        <c:scatterStyle val="lineMarker"/>
        <c:varyColors val="0"/>
        <c:ser>
          <c:idx val="0"/>
          <c:order val="0"/>
          <c:tx>
            <c:v>Takeoff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'N210HK'!$E$19</c:f>
              <c:numCache/>
            </c:numRef>
          </c:xVal>
          <c:yVal>
            <c:numRef>
              <c:f>'N210HK'!$D$19</c:f>
              <c:numCache/>
            </c:numRef>
          </c:yVal>
          <c:smooth val="0"/>
        </c:ser>
        <c:ser>
          <c:idx val="1"/>
          <c:order val="1"/>
          <c:tx>
            <c:v>Landing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'N210HK'!$E$21</c:f>
              <c:numCache/>
            </c:numRef>
          </c:xVal>
          <c:yVal>
            <c:numRef>
              <c:f>'N210HK'!$D$21</c:f>
              <c:numCache/>
            </c:numRef>
          </c:yVal>
          <c:smooth val="0"/>
        </c:ser>
        <c:ser>
          <c:idx val="2"/>
          <c:order val="2"/>
          <c:tx>
            <c:v>Zero Fuel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'N210HK'!$E$22</c:f>
              <c:numCache/>
            </c:numRef>
          </c:xVal>
          <c:yVal>
            <c:numRef>
              <c:f>'N210HK'!$D$22</c:f>
              <c:numCache/>
            </c:numRef>
          </c:yVal>
          <c:smooth val="0"/>
        </c:ser>
        <c:ser>
          <c:idx val="3"/>
          <c:order val="3"/>
          <c:tx>
            <c:v>Envelope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'N210HK'!$G$26:$G$33</c:f>
              <c:numCache/>
            </c:numRef>
          </c:xVal>
          <c:yVal>
            <c:numRef>
              <c:f>'N210HK'!$F$26:$F$33</c:f>
              <c:numCache/>
            </c:numRef>
          </c:yVal>
          <c:smooth val="0"/>
        </c:ser>
        <c:axId val="58234697"/>
        <c:axId val="54350226"/>
      </c:scatterChart>
      <c:valAx>
        <c:axId val="58234697"/>
        <c:scaling>
          <c:orientation val="minMax"/>
          <c:max val="52"/>
          <c:min val="3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C.G. - Inches Aft of Datum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333333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50226"/>
        <c:crosses val="autoZero"/>
        <c:crossBetween val="midCat"/>
        <c:dispUnits/>
        <c:majorUnit val="2"/>
        <c:minorUnit val="0.5"/>
      </c:valAx>
      <c:valAx>
        <c:axId val="54350226"/>
        <c:scaling>
          <c:orientation val="minMax"/>
          <c:max val="29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Weight - Pounds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333333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34697"/>
        <c:crosses val="autoZero"/>
        <c:crossBetween val="midCat"/>
        <c:dispUnits/>
        <c:majorUnit val="100"/>
        <c:minorUnit val="25"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45"/>
          <c:y val="0.36875"/>
          <c:w val="0.23525"/>
          <c:h val="0.25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0</xdr:row>
      <xdr:rowOff>161925</xdr:rowOff>
    </xdr:from>
    <xdr:to>
      <xdr:col>14</xdr:col>
      <xdr:colOff>266700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5895975" y="161925"/>
        <a:ext cx="47434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1"/>
  <sheetViews>
    <sheetView showGridLines="0" tabSelected="1" zoomScalePageLayoutView="0" workbookViewId="0" topLeftCell="A1">
      <selection activeCell="D19" sqref="D19"/>
    </sheetView>
  </sheetViews>
  <sheetFormatPr defaultColWidth="9.140625" defaultRowHeight="12.75"/>
  <cols>
    <col min="1" max="1" width="2.8515625" style="0" customWidth="1"/>
    <col min="2" max="2" width="32.7109375" style="0" customWidth="1"/>
    <col min="3" max="3" width="9.7109375" style="1" bestFit="1" customWidth="1"/>
    <col min="4" max="4" width="9.57421875" style="0" customWidth="1"/>
    <col min="5" max="5" width="10.8515625" style="0" bestFit="1" customWidth="1"/>
    <col min="6" max="6" width="16.7109375" style="21" customWidth="1"/>
  </cols>
  <sheetData>
    <row r="1" ht="13.5" thickBot="1"/>
    <row r="2" spans="2:16" ht="19.5">
      <c r="B2" s="60" t="s">
        <v>22</v>
      </c>
      <c r="C2" s="61"/>
      <c r="D2" s="61"/>
      <c r="E2" s="61"/>
      <c r="F2" s="62"/>
      <c r="G2" s="26"/>
      <c r="H2" s="26"/>
      <c r="I2" s="2"/>
      <c r="J2" s="2"/>
      <c r="K2" s="2"/>
      <c r="L2" s="2"/>
      <c r="M2" s="2"/>
      <c r="N2" s="2"/>
      <c r="O2" s="2"/>
      <c r="P2" s="2"/>
    </row>
    <row r="3" spans="2:15" ht="16.5" thickBot="1">
      <c r="B3" s="63" t="s">
        <v>8</v>
      </c>
      <c r="C3" s="64"/>
      <c r="D3" s="65" t="s">
        <v>0</v>
      </c>
      <c r="E3" s="64" t="s">
        <v>1</v>
      </c>
      <c r="F3" s="66" t="s">
        <v>2</v>
      </c>
      <c r="G3" s="2"/>
      <c r="H3" s="2"/>
      <c r="I3" s="2"/>
      <c r="J3" s="2"/>
      <c r="K3" s="2"/>
      <c r="L3" s="2"/>
      <c r="M3" s="2"/>
      <c r="N3" s="2"/>
      <c r="O3" s="2"/>
    </row>
    <row r="4" spans="2:15" ht="15">
      <c r="B4" s="27" t="s">
        <v>3</v>
      </c>
      <c r="C4" s="15"/>
      <c r="D4" s="20">
        <v>1618.99</v>
      </c>
      <c r="E4" s="16">
        <f>F4/D4</f>
        <v>0.03711320020506612</v>
      </c>
      <c r="F4" s="28">
        <f>60085.9/1000</f>
        <v>60.0859</v>
      </c>
      <c r="G4" s="12"/>
      <c r="H4" s="2"/>
      <c r="I4" s="2"/>
      <c r="J4" s="2"/>
      <c r="K4" s="2"/>
      <c r="L4" s="2"/>
      <c r="M4" s="2"/>
      <c r="N4" s="2"/>
      <c r="O4" s="2"/>
    </row>
    <row r="5" spans="2:15" ht="15">
      <c r="B5" s="27" t="s">
        <v>5</v>
      </c>
      <c r="C5" s="15"/>
      <c r="D5" s="20">
        <v>2550</v>
      </c>
      <c r="E5" s="16"/>
      <c r="F5" s="28"/>
      <c r="G5" s="12"/>
      <c r="H5" s="2"/>
      <c r="I5" s="2"/>
      <c r="J5" s="2"/>
      <c r="K5" s="2"/>
      <c r="L5" s="2"/>
      <c r="M5" s="2"/>
      <c r="N5" s="2"/>
      <c r="O5" s="2"/>
    </row>
    <row r="6" spans="2:15" ht="15">
      <c r="B6" s="27" t="s">
        <v>13</v>
      </c>
      <c r="C6" s="15"/>
      <c r="D6" s="20">
        <v>2550</v>
      </c>
      <c r="E6" s="16"/>
      <c r="F6" s="28"/>
      <c r="G6" s="12"/>
      <c r="H6" s="2"/>
      <c r="I6" s="2"/>
      <c r="J6" s="2"/>
      <c r="K6" s="2"/>
      <c r="L6" s="2"/>
      <c r="M6" s="2"/>
      <c r="N6" s="2"/>
      <c r="O6" s="2"/>
    </row>
    <row r="7" spans="2:15" ht="15.75" thickBot="1">
      <c r="B7" s="27" t="s">
        <v>4</v>
      </c>
      <c r="C7" s="15"/>
      <c r="D7" s="20">
        <v>934.5</v>
      </c>
      <c r="E7" s="16"/>
      <c r="F7" s="28"/>
      <c r="G7" s="12"/>
      <c r="H7" s="2"/>
      <c r="I7" s="2"/>
      <c r="J7" s="2"/>
      <c r="K7" s="2"/>
      <c r="L7" s="2"/>
      <c r="M7" s="2"/>
      <c r="N7" s="2"/>
      <c r="O7" s="2"/>
    </row>
    <row r="8" spans="2:15" ht="15.75" thickBot="1">
      <c r="B8" s="27" t="s">
        <v>21</v>
      </c>
      <c r="C8" s="51">
        <v>40</v>
      </c>
      <c r="D8" s="22">
        <f>C8*6</f>
        <v>240</v>
      </c>
      <c r="E8" s="5">
        <v>47.916</v>
      </c>
      <c r="F8" s="28">
        <f aca="true" t="shared" si="0" ref="F8:F15">(D8*E8)/1000</f>
        <v>11.49984</v>
      </c>
      <c r="G8" s="17"/>
      <c r="H8" s="2"/>
      <c r="I8" s="2"/>
      <c r="J8" s="2"/>
      <c r="K8" s="2"/>
      <c r="L8" s="2"/>
      <c r="M8" s="2"/>
      <c r="N8" s="2"/>
      <c r="O8" s="2"/>
    </row>
    <row r="9" spans="2:15" ht="15.75" thickBot="1">
      <c r="B9" s="27" t="s">
        <v>9</v>
      </c>
      <c r="C9" s="4"/>
      <c r="D9" s="50">
        <v>120</v>
      </c>
      <c r="E9" s="5">
        <v>37</v>
      </c>
      <c r="F9" s="28">
        <f t="shared" si="0"/>
        <v>4.44</v>
      </c>
      <c r="G9" s="12"/>
      <c r="H9" s="2"/>
      <c r="I9" s="2"/>
      <c r="J9" s="2"/>
      <c r="K9" s="2"/>
      <c r="L9" s="2"/>
      <c r="M9" s="2"/>
      <c r="N9" s="2"/>
      <c r="O9" s="2"/>
    </row>
    <row r="10" spans="2:15" ht="15.75" thickBot="1">
      <c r="B10" s="27" t="s">
        <v>14</v>
      </c>
      <c r="C10" s="4"/>
      <c r="D10" s="50">
        <v>150</v>
      </c>
      <c r="E10" s="5">
        <v>37</v>
      </c>
      <c r="F10" s="28">
        <f t="shared" si="0"/>
        <v>5.55</v>
      </c>
      <c r="G10" s="12"/>
      <c r="H10" s="2"/>
      <c r="I10" s="2"/>
      <c r="J10" s="2"/>
      <c r="K10" s="2"/>
      <c r="L10" s="2"/>
      <c r="M10" s="2"/>
      <c r="N10" s="2"/>
      <c r="O10" s="2"/>
    </row>
    <row r="11" spans="2:15" ht="15.75" thickBot="1">
      <c r="B11" s="27" t="s">
        <v>15</v>
      </c>
      <c r="C11" s="4"/>
      <c r="D11" s="50">
        <v>130</v>
      </c>
      <c r="E11" s="5">
        <v>73</v>
      </c>
      <c r="F11" s="28">
        <f t="shared" si="0"/>
        <v>9.49</v>
      </c>
      <c r="G11" s="12"/>
      <c r="H11" s="2"/>
      <c r="I11" s="2"/>
      <c r="J11" s="2"/>
      <c r="K11" s="2"/>
      <c r="L11" s="2"/>
      <c r="M11" s="2"/>
      <c r="N11" s="2"/>
      <c r="O11" s="2"/>
    </row>
    <row r="12" spans="2:15" ht="15.75" thickBot="1">
      <c r="B12" s="27" t="s">
        <v>15</v>
      </c>
      <c r="C12" s="4"/>
      <c r="D12" s="50">
        <v>150</v>
      </c>
      <c r="E12" s="5">
        <v>73</v>
      </c>
      <c r="F12" s="28">
        <f t="shared" si="0"/>
        <v>10.95</v>
      </c>
      <c r="G12" s="12"/>
      <c r="H12" s="2"/>
      <c r="I12" s="2"/>
      <c r="J12" s="2"/>
      <c r="K12" s="2"/>
      <c r="L12" s="2"/>
      <c r="M12" s="2"/>
      <c r="N12" s="2"/>
      <c r="O12" s="2"/>
    </row>
    <row r="13" spans="2:15" ht="15.75" thickBot="1">
      <c r="B13" s="29" t="s">
        <v>6</v>
      </c>
      <c r="C13" s="18"/>
      <c r="D13" s="50">
        <v>60</v>
      </c>
      <c r="E13" s="5">
        <v>95</v>
      </c>
      <c r="F13" s="28">
        <f t="shared" si="0"/>
        <v>5.7</v>
      </c>
      <c r="G13" s="12"/>
      <c r="H13" s="2"/>
      <c r="I13" s="2"/>
      <c r="J13" s="2"/>
      <c r="K13" s="2"/>
      <c r="L13" s="2"/>
      <c r="M13" s="2"/>
      <c r="N13" s="2"/>
      <c r="O13" s="2"/>
    </row>
    <row r="14" spans="2:15" ht="15.75" thickBot="1">
      <c r="B14" s="29" t="s">
        <v>7</v>
      </c>
      <c r="C14" s="18"/>
      <c r="D14" s="50">
        <v>20</v>
      </c>
      <c r="E14" s="5">
        <v>123</v>
      </c>
      <c r="F14" s="28">
        <f t="shared" si="0"/>
        <v>2.46</v>
      </c>
      <c r="G14" s="12"/>
      <c r="H14" s="2"/>
      <c r="I14" s="2"/>
      <c r="J14" s="2"/>
      <c r="K14" s="2"/>
      <c r="L14" s="2"/>
      <c r="M14" s="2"/>
      <c r="N14" s="2"/>
      <c r="O14" s="2"/>
    </row>
    <row r="15" spans="2:15" ht="15">
      <c r="B15" s="27" t="s">
        <v>16</v>
      </c>
      <c r="C15" s="18">
        <v>1.2</v>
      </c>
      <c r="D15" s="22">
        <f>C15*6</f>
        <v>7.199999999999999</v>
      </c>
      <c r="E15" s="5">
        <v>46.5</v>
      </c>
      <c r="F15" s="28">
        <f t="shared" si="0"/>
        <v>0.33479999999999993</v>
      </c>
      <c r="G15" s="12"/>
      <c r="H15" s="2"/>
      <c r="I15" s="2"/>
      <c r="J15" s="2"/>
      <c r="K15" s="2"/>
      <c r="L15" s="2"/>
      <c r="M15" s="2"/>
      <c r="N15" s="2"/>
      <c r="O15" s="2"/>
    </row>
    <row r="16" spans="2:15" ht="16.5" thickBot="1">
      <c r="B16" s="38" t="s">
        <v>12</v>
      </c>
      <c r="C16" s="30"/>
      <c r="D16" s="31">
        <f>SUM(D8:D14)+D4-D15</f>
        <v>2481.79</v>
      </c>
      <c r="E16" s="32">
        <f>F16*1000/D16</f>
        <v>44.25875678441769</v>
      </c>
      <c r="F16" s="33">
        <f>SUM(F4:F14)-F15</f>
        <v>109.84093999999999</v>
      </c>
      <c r="G16" s="2"/>
      <c r="H16" s="2"/>
      <c r="I16" s="2"/>
      <c r="J16" s="2"/>
      <c r="K16" s="2"/>
      <c r="L16" s="2"/>
      <c r="M16" s="2"/>
      <c r="N16" s="2"/>
      <c r="O16" s="2"/>
    </row>
    <row r="17" spans="2:15" ht="16.5" thickBot="1">
      <c r="B17" s="34"/>
      <c r="C17" s="25"/>
      <c r="D17" s="35"/>
      <c r="E17" s="36"/>
      <c r="F17" s="37"/>
      <c r="G17" s="2"/>
      <c r="H17" s="2"/>
      <c r="I17" s="2"/>
      <c r="J17" s="2"/>
      <c r="K17" s="2"/>
      <c r="L17" s="2"/>
      <c r="M17" s="2"/>
      <c r="N17" s="2"/>
      <c r="O17" s="2"/>
    </row>
    <row r="18" spans="2:15" ht="18">
      <c r="B18" s="57" t="s">
        <v>17</v>
      </c>
      <c r="C18" s="58"/>
      <c r="D18" s="58"/>
      <c r="E18" s="59"/>
      <c r="F18" s="7"/>
      <c r="G18" s="2"/>
      <c r="H18" s="2"/>
      <c r="I18" s="2"/>
      <c r="J18" s="2"/>
      <c r="K18" s="2"/>
      <c r="L18" s="2"/>
      <c r="M18" s="2"/>
      <c r="N18" s="2"/>
      <c r="O18" s="2"/>
    </row>
    <row r="19" spans="2:15" ht="15.75" thickBot="1">
      <c r="B19" s="49" t="s">
        <v>18</v>
      </c>
      <c r="C19" s="24"/>
      <c r="D19" s="67">
        <f>SUM(D4)+SUM(D9:D14)+SUM(D8-D15)</f>
        <v>2481.79</v>
      </c>
      <c r="E19" s="39">
        <f>SUM(F4:F14)*1000/D19</f>
        <v>44.39365941518017</v>
      </c>
      <c r="F19" s="3"/>
      <c r="G19" s="2"/>
      <c r="H19" s="2"/>
      <c r="I19" s="2"/>
      <c r="J19" s="2"/>
      <c r="K19" s="2"/>
      <c r="L19" s="2"/>
      <c r="M19" s="2"/>
      <c r="N19" s="2"/>
      <c r="O19" s="2"/>
    </row>
    <row r="20" spans="2:16" ht="15.75" thickBot="1">
      <c r="B20" s="40" t="s">
        <v>11</v>
      </c>
      <c r="C20" s="46"/>
      <c r="D20" s="51">
        <v>25</v>
      </c>
      <c r="E20" s="5">
        <v>46.5</v>
      </c>
      <c r="F20" s="47">
        <f>D20*6</f>
        <v>150</v>
      </c>
      <c r="G20" s="3"/>
      <c r="H20" s="2"/>
      <c r="I20" s="2"/>
      <c r="J20" s="2"/>
      <c r="K20" s="2"/>
      <c r="L20" s="2"/>
      <c r="M20" s="2"/>
      <c r="N20" s="2"/>
      <c r="O20" s="2"/>
      <c r="P20" s="2"/>
    </row>
    <row r="21" spans="2:15" ht="15">
      <c r="B21" s="52" t="s">
        <v>19</v>
      </c>
      <c r="C21" s="8"/>
      <c r="D21" s="48">
        <f>D19-F20</f>
        <v>2331.79</v>
      </c>
      <c r="E21" s="41">
        <f>(F16*1000-(F20*E20))/D21</f>
        <v>44.11458150176473</v>
      </c>
      <c r="F21" s="3"/>
      <c r="G21" s="2"/>
      <c r="H21" s="2"/>
      <c r="I21" s="2"/>
      <c r="J21" s="2"/>
      <c r="K21" s="2"/>
      <c r="L21" s="2"/>
      <c r="M21" s="2"/>
      <c r="N21" s="2"/>
      <c r="O21" s="2"/>
    </row>
    <row r="22" spans="2:15" ht="15.75" thickBot="1">
      <c r="B22" s="42" t="s">
        <v>10</v>
      </c>
      <c r="C22" s="43"/>
      <c r="D22" s="44">
        <f>D4+SUM(D9:D14)</f>
        <v>2248.99</v>
      </c>
      <c r="E22" s="45">
        <f>(SUM(F16-F8)*1000)/D22</f>
        <v>43.72678402305034</v>
      </c>
      <c r="G22" s="2"/>
      <c r="H22" s="2"/>
      <c r="I22" s="2"/>
      <c r="J22" s="2"/>
      <c r="K22" s="2"/>
      <c r="L22" s="2"/>
      <c r="M22" s="2"/>
      <c r="N22" s="2"/>
      <c r="O22" s="2"/>
    </row>
    <row r="23" spans="2:17" ht="12.75">
      <c r="B23" s="2"/>
      <c r="C23" s="6"/>
      <c r="D23" s="9"/>
      <c r="E23" s="9"/>
      <c r="F23" s="19"/>
      <c r="G23" s="2"/>
      <c r="H23" s="10"/>
      <c r="I23" s="2"/>
      <c r="O23" s="2"/>
      <c r="P23" s="2"/>
      <c r="Q23" s="2"/>
    </row>
    <row r="24" spans="2:17" ht="12.75">
      <c r="B24" s="2"/>
      <c r="C24" s="6"/>
      <c r="D24" s="2"/>
      <c r="E24" s="2"/>
      <c r="F24" s="53"/>
      <c r="G24" s="54"/>
      <c r="H24" s="12"/>
      <c r="I24" s="2"/>
      <c r="O24" s="2"/>
      <c r="P24" s="2"/>
      <c r="Q24" s="2"/>
    </row>
    <row r="25" spans="2:17" ht="12.75">
      <c r="B25" s="2"/>
      <c r="C25" s="6"/>
      <c r="D25" s="2"/>
      <c r="E25" s="2"/>
      <c r="F25" s="55" t="s">
        <v>0</v>
      </c>
      <c r="G25" s="56" t="s">
        <v>20</v>
      </c>
      <c r="H25" s="11"/>
      <c r="I25" s="2"/>
      <c r="O25" s="2"/>
      <c r="P25" s="2"/>
      <c r="Q25" s="2"/>
    </row>
    <row r="26" spans="2:17" ht="12.75">
      <c r="B26" s="2"/>
      <c r="C26" s="6"/>
      <c r="D26" s="2"/>
      <c r="E26" s="2"/>
      <c r="F26" s="55">
        <v>1600</v>
      </c>
      <c r="G26" s="56">
        <v>35</v>
      </c>
      <c r="H26" s="12"/>
      <c r="I26" s="2"/>
      <c r="J26" s="2"/>
      <c r="O26" s="2"/>
      <c r="P26" s="2"/>
      <c r="Q26" s="2"/>
    </row>
    <row r="27" spans="2:17" ht="12.75">
      <c r="B27" s="2"/>
      <c r="C27" s="6"/>
      <c r="D27" s="2"/>
      <c r="E27" s="2"/>
      <c r="F27" s="55">
        <v>1950</v>
      </c>
      <c r="G27" s="56">
        <v>35</v>
      </c>
      <c r="H27" s="12"/>
      <c r="I27" s="2"/>
      <c r="O27" s="2"/>
      <c r="P27" s="2"/>
      <c r="Q27" s="2"/>
    </row>
    <row r="28" spans="2:17" ht="12.75">
      <c r="B28" s="2"/>
      <c r="C28" s="6"/>
      <c r="D28" s="2"/>
      <c r="E28" s="2"/>
      <c r="F28" s="55">
        <v>2550</v>
      </c>
      <c r="G28" s="56">
        <v>41</v>
      </c>
      <c r="H28" s="12"/>
      <c r="I28" s="2"/>
      <c r="O28" s="2"/>
      <c r="P28" s="2"/>
      <c r="Q28" s="2"/>
    </row>
    <row r="29" spans="2:17" ht="12.75">
      <c r="B29" s="2"/>
      <c r="C29" s="6"/>
      <c r="D29" s="2"/>
      <c r="E29" s="2"/>
      <c r="F29" s="55">
        <v>2550</v>
      </c>
      <c r="G29" s="56">
        <v>47</v>
      </c>
      <c r="H29" s="2"/>
      <c r="I29" s="2"/>
      <c r="J29" s="2"/>
      <c r="O29" s="2"/>
      <c r="P29" s="2"/>
      <c r="Q29" s="2"/>
    </row>
    <row r="30" spans="2:17" ht="12.75">
      <c r="B30" s="2"/>
      <c r="C30" s="6"/>
      <c r="D30" s="2"/>
      <c r="E30" s="2"/>
      <c r="F30" s="55">
        <v>1600</v>
      </c>
      <c r="G30" s="56">
        <v>47</v>
      </c>
      <c r="H30" s="2"/>
      <c r="I30" s="2"/>
      <c r="O30" s="2"/>
      <c r="P30" s="2"/>
      <c r="Q30" s="2"/>
    </row>
    <row r="31" spans="2:17" ht="12.75">
      <c r="B31" s="2"/>
      <c r="C31" s="6"/>
      <c r="D31" s="2"/>
      <c r="E31" s="2"/>
      <c r="F31" s="55">
        <v>1600</v>
      </c>
      <c r="G31" s="56">
        <v>35</v>
      </c>
      <c r="H31" s="2"/>
      <c r="I31" s="2"/>
      <c r="O31" s="2"/>
      <c r="P31" s="2"/>
      <c r="Q31" s="2"/>
    </row>
    <row r="32" spans="2:17" ht="12.75">
      <c r="B32" s="2"/>
      <c r="C32" s="6"/>
      <c r="D32" s="2"/>
      <c r="E32" s="2"/>
      <c r="F32" s="55"/>
      <c r="G32" s="56"/>
      <c r="H32" s="2"/>
      <c r="I32" s="2"/>
      <c r="O32" s="2"/>
      <c r="P32" s="2"/>
      <c r="Q32" s="2"/>
    </row>
    <row r="33" spans="2:17" ht="12.75">
      <c r="B33" s="2"/>
      <c r="C33" s="6"/>
      <c r="D33" s="2"/>
      <c r="E33" s="2"/>
      <c r="F33" s="23"/>
      <c r="G33" s="13"/>
      <c r="H33" s="2"/>
      <c r="I33" s="2"/>
      <c r="O33" s="2"/>
      <c r="P33" s="2"/>
      <c r="Q33" s="2"/>
    </row>
    <row r="34" spans="2:17" ht="12.75">
      <c r="B34" s="2"/>
      <c r="C34" s="6"/>
      <c r="D34" s="2"/>
      <c r="E34" s="2"/>
      <c r="F34" s="19"/>
      <c r="G34" s="2"/>
      <c r="H34" s="2"/>
      <c r="I34" s="2"/>
      <c r="O34" s="2"/>
      <c r="P34" s="2"/>
      <c r="Q34" s="2"/>
    </row>
    <row r="35" spans="2:17" ht="12.75">
      <c r="B35" s="2"/>
      <c r="C35" s="6"/>
      <c r="D35" s="2"/>
      <c r="E35" s="2"/>
      <c r="F35" s="19"/>
      <c r="G35" s="2"/>
      <c r="H35" s="2"/>
      <c r="I35" s="2"/>
      <c r="O35" s="2"/>
      <c r="P35" s="2"/>
      <c r="Q35" s="2"/>
    </row>
    <row r="36" spans="2:17" ht="12.75">
      <c r="B36" s="2"/>
      <c r="C36" s="6"/>
      <c r="D36" s="2"/>
      <c r="E36" s="2"/>
      <c r="F36" s="19"/>
      <c r="G36" s="2"/>
      <c r="H36" s="2"/>
      <c r="I36" s="2"/>
      <c r="O36" s="2"/>
      <c r="P36" s="2"/>
      <c r="Q36" s="2"/>
    </row>
    <row r="37" spans="2:17" ht="12.75">
      <c r="B37" s="2"/>
      <c r="C37" s="6"/>
      <c r="D37" s="2"/>
      <c r="E37" s="2"/>
      <c r="F37" s="19"/>
      <c r="G37" s="2"/>
      <c r="H37" s="2"/>
      <c r="I37" s="2"/>
      <c r="O37" s="2"/>
      <c r="P37" s="2"/>
      <c r="Q37" s="2"/>
    </row>
    <row r="38" spans="2:17" ht="12.75">
      <c r="B38" s="2"/>
      <c r="C38" s="6"/>
      <c r="D38" s="2"/>
      <c r="E38" s="2"/>
      <c r="F38" s="19"/>
      <c r="G38" s="2"/>
      <c r="H38" s="2"/>
      <c r="I38" s="2"/>
      <c r="O38" s="2"/>
      <c r="P38" s="2"/>
      <c r="Q38" s="2"/>
    </row>
    <row r="39" spans="2:17" ht="12.75">
      <c r="B39" s="2"/>
      <c r="C39" s="6"/>
      <c r="D39" s="2"/>
      <c r="E39" s="2"/>
      <c r="F39" s="19"/>
      <c r="G39" s="2"/>
      <c r="H39" s="2"/>
      <c r="I39" s="2"/>
      <c r="O39" s="2"/>
      <c r="P39" s="2"/>
      <c r="Q39" s="2"/>
    </row>
    <row r="40" spans="2:17" ht="12.75">
      <c r="B40" s="2"/>
      <c r="C40" s="6"/>
      <c r="D40" s="2"/>
      <c r="E40" s="2"/>
      <c r="F40" s="19"/>
      <c r="G40" s="2"/>
      <c r="H40" s="2"/>
      <c r="I40" s="2"/>
      <c r="O40" s="2"/>
      <c r="P40" s="2"/>
      <c r="Q40" s="2"/>
    </row>
    <row r="41" spans="2:17" ht="12.75">
      <c r="B41" s="2"/>
      <c r="C41" s="6"/>
      <c r="D41" s="2"/>
      <c r="E41" s="2"/>
      <c r="F41" s="19"/>
      <c r="G41" s="2"/>
      <c r="H41" s="2"/>
      <c r="I41" s="2"/>
      <c r="O41" s="2"/>
      <c r="P41" s="2"/>
      <c r="Q41" s="2"/>
    </row>
    <row r="42" spans="2:17" ht="12.75">
      <c r="B42" s="2"/>
      <c r="C42" s="6"/>
      <c r="D42" s="2"/>
      <c r="E42" s="2"/>
      <c r="F42" s="19"/>
      <c r="G42" s="2"/>
      <c r="H42" s="2"/>
      <c r="I42" s="2"/>
      <c r="O42" s="2"/>
      <c r="P42" s="2"/>
      <c r="Q42" s="2"/>
    </row>
    <row r="43" spans="2:17" ht="12.75">
      <c r="B43" s="2"/>
      <c r="C43" s="6"/>
      <c r="D43" s="2"/>
      <c r="E43" s="2"/>
      <c r="F43" s="19"/>
      <c r="G43" s="2"/>
      <c r="H43" s="2"/>
      <c r="I43" s="2"/>
      <c r="O43" s="2"/>
      <c r="P43" s="2"/>
      <c r="Q43" s="2"/>
    </row>
    <row r="44" spans="2:17" ht="12.75">
      <c r="B44" s="2"/>
      <c r="C44" s="6"/>
      <c r="D44" s="2"/>
      <c r="E44" s="2"/>
      <c r="F44" s="19"/>
      <c r="G44" s="2"/>
      <c r="H44" s="2"/>
      <c r="I44" s="2"/>
      <c r="O44" s="2"/>
      <c r="P44" s="2"/>
      <c r="Q44" s="2"/>
    </row>
    <row r="45" spans="2:17" ht="12.75">
      <c r="B45" s="2"/>
      <c r="C45" s="6"/>
      <c r="D45" s="2"/>
      <c r="E45" s="2"/>
      <c r="F45" s="19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ht="12.75">
      <c r="B46" s="2"/>
      <c r="C46" s="6"/>
      <c r="D46" s="2"/>
      <c r="E46" s="2"/>
      <c r="F46" s="19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ht="12.75">
      <c r="B47" s="2"/>
      <c r="C47" s="6"/>
      <c r="D47" s="2"/>
      <c r="E47" s="2"/>
      <c r="F47" s="19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ht="12.75">
      <c r="B48" s="2"/>
      <c r="C48" s="6"/>
      <c r="D48" s="2"/>
      <c r="E48" s="2"/>
      <c r="F48" s="19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ht="12.75">
      <c r="B49" s="2"/>
      <c r="C49" s="6"/>
      <c r="D49" s="2"/>
      <c r="E49" s="2"/>
      <c r="F49" s="19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ht="12.75">
      <c r="B50" s="14"/>
      <c r="C50" s="6"/>
      <c r="D50" s="2"/>
      <c r="E50" s="2"/>
      <c r="F50" s="19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ht="12.75">
      <c r="B51" s="2"/>
      <c r="C51" s="6"/>
      <c r="D51" s="2"/>
      <c r="E51" s="2"/>
      <c r="F51" s="19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</sheetData>
  <sheetProtection/>
  <mergeCells count="2">
    <mergeCell ref="B2:F2"/>
    <mergeCell ref="B18:E18"/>
  </mergeCells>
  <conditionalFormatting sqref="D16:D17">
    <cfRule type="cellIs" priority="1" dxfId="0" operator="greaterThan" stopIfTrue="1">
      <formula>3400</formula>
    </cfRule>
  </conditionalFormatting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edafabrics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 de Gramont</dc:creator>
  <cp:keywords/>
  <dc:description/>
  <cp:lastModifiedBy>Jenna Wells (Open)
</cp:lastModifiedBy>
  <cp:lastPrinted>2009-01-16T03:38:55Z</cp:lastPrinted>
  <dcterms:created xsi:type="dcterms:W3CDTF">2005-06-18T23:59:32Z</dcterms:created>
  <dcterms:modified xsi:type="dcterms:W3CDTF">2011-07-12T20:39:02Z</dcterms:modified>
  <cp:category/>
  <cp:version/>
  <cp:contentType/>
  <cp:contentStatus/>
</cp:coreProperties>
</file>